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28800" windowHeight="1760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3" i="1"/>
  <c r="F12" i="1"/>
  <c r="F14" i="1"/>
  <c r="F10" i="1"/>
  <c r="F11" i="1"/>
  <c r="F5" i="1"/>
  <c r="F9" i="1"/>
  <c r="F6" i="1"/>
  <c r="F8" i="1"/>
  <c r="F7" i="1"/>
  <c r="F27" i="1"/>
  <c r="F25" i="1"/>
  <c r="F38" i="1"/>
  <c r="F34" i="1"/>
  <c r="F36" i="1"/>
  <c r="F4" i="1"/>
  <c r="F3" i="1"/>
  <c r="F2" i="1"/>
  <c r="F1" i="1"/>
  <c r="F47" i="1"/>
  <c r="F48" i="1"/>
  <c r="F49" i="1"/>
  <c r="F50" i="1"/>
  <c r="E45" i="1"/>
  <c r="F40" i="1"/>
  <c r="F45" i="1"/>
  <c r="E44" i="1"/>
  <c r="F44" i="1"/>
  <c r="E43" i="1"/>
  <c r="F43" i="1"/>
  <c r="B36" i="1"/>
  <c r="B50" i="1"/>
  <c r="B7" i="1"/>
  <c r="B49" i="1"/>
  <c r="B13" i="1"/>
  <c r="B12" i="1"/>
  <c r="B14" i="1"/>
  <c r="B5" i="1"/>
  <c r="B9" i="1"/>
  <c r="B10" i="1"/>
  <c r="B11" i="1"/>
  <c r="B6" i="1"/>
  <c r="B8" i="1"/>
  <c r="B33" i="1"/>
  <c r="B47" i="1"/>
  <c r="B48" i="1"/>
  <c r="B18" i="1"/>
  <c r="B30" i="1"/>
  <c r="B24" i="1"/>
  <c r="B34" i="1"/>
  <c r="B35" i="1"/>
  <c r="B19" i="1"/>
  <c r="B20" i="1"/>
  <c r="B29" i="1"/>
  <c r="B39" i="1"/>
  <c r="B38" i="1"/>
  <c r="B22" i="1"/>
  <c r="A45" i="1"/>
  <c r="B40" i="1"/>
  <c r="B45" i="1"/>
  <c r="A43" i="1"/>
  <c r="A44" i="1"/>
  <c r="B44" i="1"/>
  <c r="B43" i="1"/>
  <c r="B31" i="1"/>
</calcChain>
</file>

<file path=xl/sharedStrings.xml><?xml version="1.0" encoding="utf-8"?>
<sst xmlns="http://schemas.openxmlformats.org/spreadsheetml/2006/main" count="72" uniqueCount="40">
  <si>
    <t>G</t>
  </si>
  <si>
    <t>R_Aarde</t>
  </si>
  <si>
    <t>M_Aarde</t>
  </si>
  <si>
    <t>g</t>
  </si>
  <si>
    <t>x_begin</t>
  </si>
  <si>
    <t>x_einde</t>
  </si>
  <si>
    <t>z_begin</t>
  </si>
  <si>
    <t>z_einde</t>
  </si>
  <si>
    <t>Delta x</t>
  </si>
  <si>
    <t>z_top</t>
  </si>
  <si>
    <t>v_hori</t>
  </si>
  <si>
    <t>t_begin</t>
  </si>
  <si>
    <t>t_einde</t>
  </si>
  <si>
    <t>Delta t</t>
  </si>
  <si>
    <t>v_verti</t>
  </si>
  <si>
    <t>v_totaal</t>
  </si>
  <si>
    <t>t_omhoog</t>
  </si>
  <si>
    <t>t_omlaag</t>
  </si>
  <si>
    <t>t_totaal</t>
  </si>
  <si>
    <t>a</t>
  </si>
  <si>
    <t>b</t>
  </si>
  <si>
    <t>c</t>
  </si>
  <si>
    <t>x</t>
  </si>
  <si>
    <t>z</t>
  </si>
  <si>
    <t>x_top</t>
  </si>
  <si>
    <t>t_top</t>
  </si>
  <si>
    <t>R</t>
  </si>
  <si>
    <t>Delta phi</t>
  </si>
  <si>
    <t>Pot</t>
  </si>
  <si>
    <t>dPot/dr</t>
  </si>
  <si>
    <t>4 pi G rho</t>
  </si>
  <si>
    <t>rho</t>
  </si>
  <si>
    <t>Poisson</t>
  </si>
  <si>
    <t>3g/R</t>
  </si>
  <si>
    <t>mc^2</t>
  </si>
  <si>
    <t>kappa</t>
  </si>
  <si>
    <t>kappa T</t>
  </si>
  <si>
    <t>R delta phi</t>
  </si>
  <si>
    <t>Pot/c^2</t>
  </si>
  <si>
    <t>c t_totaal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</si>
</sst>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E+0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4" fontId="0" fillId="2" borderId="0" xfId="0" applyNumberFormat="1" applyFill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/>
  </sheetViews>
  <sheetFormatPr baseColWidth="10" defaultRowHeight="16" x14ac:dyDescent="0.2"/>
  <cols>
    <col min="1" max="1" width="18.83203125" customWidth="1"/>
    <col min="2" max="2" width="18.83203125" style="1" customWidth="1"/>
    <col min="3" max="3" width="18.83203125" customWidth="1"/>
    <col min="5" max="5" width="18.83203125" customWidth="1"/>
    <col min="6" max="6" width="18.83203125" style="1" customWidth="1"/>
    <col min="7" max="7" width="18.83203125" customWidth="1"/>
  </cols>
  <sheetData>
    <row r="1" spans="1:7" x14ac:dyDescent="0.2">
      <c r="A1" t="s">
        <v>0</v>
      </c>
      <c r="B1" s="2">
        <v>6.6742799999999995E-11</v>
      </c>
      <c r="E1" t="s">
        <v>0</v>
      </c>
      <c r="F1" s="1">
        <f>B1</f>
        <v>6.6742799999999995E-11</v>
      </c>
    </row>
    <row r="2" spans="1:7" x14ac:dyDescent="0.2">
      <c r="A2" t="s">
        <v>1</v>
      </c>
      <c r="B2" s="2">
        <v>6378000</v>
      </c>
      <c r="E2" t="s">
        <v>1</v>
      </c>
      <c r="F2" s="1">
        <f>B2</f>
        <v>6378000</v>
      </c>
    </row>
    <row r="3" spans="1:7" x14ac:dyDescent="0.2">
      <c r="A3" t="s">
        <v>2</v>
      </c>
      <c r="B3" s="2">
        <v>5.9742000000000003E+24</v>
      </c>
      <c r="E3" t="s">
        <v>2</v>
      </c>
      <c r="F3" s="1">
        <f>B3</f>
        <v>5.9742000000000003E+24</v>
      </c>
    </row>
    <row r="4" spans="1:7" x14ac:dyDescent="0.2">
      <c r="A4" t="s">
        <v>21</v>
      </c>
      <c r="B4" s="2">
        <v>299792458</v>
      </c>
      <c r="E4" t="s">
        <v>21</v>
      </c>
      <c r="F4" s="1">
        <f>B4</f>
        <v>299792458</v>
      </c>
    </row>
    <row r="5" spans="1:7" x14ac:dyDescent="0.2">
      <c r="A5" t="s">
        <v>3</v>
      </c>
      <c r="B5" s="1">
        <f>B1*B3/POWER(B2,2)</f>
        <v>9.8020101967399107</v>
      </c>
      <c r="E5" t="s">
        <v>3</v>
      </c>
      <c r="F5" s="1">
        <f>F1*F3/POWER(F2,2)</f>
        <v>9.8020101967399107</v>
      </c>
    </row>
    <row r="6" spans="1:7" x14ac:dyDescent="0.2">
      <c r="A6" t="s">
        <v>28</v>
      </c>
      <c r="B6" s="1">
        <f>B1*B3/B2</f>
        <v>62517221.034807153</v>
      </c>
      <c r="E6" t="s">
        <v>28</v>
      </c>
      <c r="F6" s="1">
        <f>F1*F3/F2</f>
        <v>62517221.034807153</v>
      </c>
    </row>
    <row r="7" spans="1:7" x14ac:dyDescent="0.2">
      <c r="A7" t="s">
        <v>38</v>
      </c>
      <c r="B7" s="1">
        <f>B6/POWER(B4,2)</f>
        <v>6.9559789488694632E-10</v>
      </c>
      <c r="E7" t="s">
        <v>38</v>
      </c>
      <c r="F7" s="1">
        <f>F6/POWER(F4,2)</f>
        <v>6.9559789488694632E-10</v>
      </c>
    </row>
    <row r="8" spans="1:7" x14ac:dyDescent="0.2">
      <c r="A8" t="s">
        <v>29</v>
      </c>
      <c r="B8" s="1">
        <f>B6/B2</f>
        <v>9.8020101967399107</v>
      </c>
      <c r="C8" t="s">
        <v>3</v>
      </c>
      <c r="E8" t="s">
        <v>29</v>
      </c>
      <c r="F8" s="1">
        <f>F6/F2</f>
        <v>9.8020101967399107</v>
      </c>
      <c r="G8" t="s">
        <v>3</v>
      </c>
    </row>
    <row r="9" spans="1:7" x14ac:dyDescent="0.2">
      <c r="A9" t="s">
        <v>33</v>
      </c>
      <c r="B9" s="1">
        <f>3*B5/B2</f>
        <v>4.610541014459036E-6</v>
      </c>
      <c r="E9" t="s">
        <v>33</v>
      </c>
      <c r="F9" s="1">
        <f>3*F5/F2</f>
        <v>4.610541014459036E-6</v>
      </c>
    </row>
    <row r="10" spans="1:7" x14ac:dyDescent="0.2">
      <c r="A10" t="s">
        <v>31</v>
      </c>
      <c r="B10" s="1">
        <f>B3/(4/3*PI()*POWER(B2,3))</f>
        <v>5497.1502003143214</v>
      </c>
      <c r="E10" t="s">
        <v>31</v>
      </c>
      <c r="F10" s="1">
        <f>F3/(4/3*PI()*POWER(F2,3))</f>
        <v>5497.1502003143214</v>
      </c>
    </row>
    <row r="11" spans="1:7" x14ac:dyDescent="0.2">
      <c r="A11" t="s">
        <v>30</v>
      </c>
      <c r="B11" s="1">
        <f>4*PI()*B1*B10</f>
        <v>4.610541014459036E-6</v>
      </c>
      <c r="C11" t="s">
        <v>32</v>
      </c>
      <c r="E11" t="s">
        <v>30</v>
      </c>
      <c r="F11" s="1">
        <f>4*PI()*F1*F10</f>
        <v>4.610541014459036E-6</v>
      </c>
      <c r="G11" t="s">
        <v>32</v>
      </c>
    </row>
    <row r="12" spans="1:7" x14ac:dyDescent="0.2">
      <c r="A12" t="s">
        <v>34</v>
      </c>
      <c r="B12" s="1">
        <f>B3*POWER(B4,2)</f>
        <v>5.3693431888094961E+41</v>
      </c>
      <c r="E12" t="s">
        <v>34</v>
      </c>
      <c r="F12" s="1">
        <f>F3*POWER(F4,2)</f>
        <v>5.3693431888094961E+41</v>
      </c>
    </row>
    <row r="13" spans="1:7" x14ac:dyDescent="0.2">
      <c r="A13" t="s">
        <v>35</v>
      </c>
      <c r="B13" s="1">
        <f>8*PI()*B1/POWER(B4,4)</f>
        <v>2.076641220027769E-43</v>
      </c>
      <c r="E13" t="s">
        <v>35</v>
      </c>
      <c r="F13" s="1">
        <f>8*PI()*F1/POWER(F4,4)</f>
        <v>2.076641220027769E-43</v>
      </c>
    </row>
    <row r="14" spans="1:7" x14ac:dyDescent="0.2">
      <c r="A14" t="s">
        <v>36</v>
      </c>
      <c r="B14" s="1">
        <f>B13*B12</f>
        <v>0.11150199390357143</v>
      </c>
      <c r="E14" t="s">
        <v>36</v>
      </c>
      <c r="F14" s="1">
        <f>F13*F12</f>
        <v>0.11150199390357143</v>
      </c>
    </row>
    <row r="15" spans="1:7" x14ac:dyDescent="0.2">
      <c r="A15" t="s">
        <v>26</v>
      </c>
      <c r="E15" t="s">
        <v>26</v>
      </c>
      <c r="F15" s="1">
        <f>POWER(F36,2)/(2*(F25-F27))</f>
        <v>9169090428366806</v>
      </c>
    </row>
    <row r="17" spans="1:6" x14ac:dyDescent="0.2">
      <c r="A17" t="s">
        <v>11</v>
      </c>
      <c r="B17" s="2">
        <v>0</v>
      </c>
    </row>
    <row r="18" spans="1:6" x14ac:dyDescent="0.2">
      <c r="A18" t="s">
        <v>25</v>
      </c>
      <c r="B18" s="1">
        <f>B17+B33</f>
        <v>0.45170762621596339</v>
      </c>
    </row>
    <row r="19" spans="1:6" x14ac:dyDescent="0.2">
      <c r="A19" t="s">
        <v>12</v>
      </c>
      <c r="B19" s="1">
        <f>B35</f>
        <v>1.0905186774379354</v>
      </c>
    </row>
    <row r="20" spans="1:6" x14ac:dyDescent="0.2">
      <c r="A20" t="s">
        <v>13</v>
      </c>
      <c r="B20" s="1">
        <f>B19-B17</f>
        <v>1.0905186774379354</v>
      </c>
    </row>
    <row r="21" spans="1:6" x14ac:dyDescent="0.2">
      <c r="A21" t="s">
        <v>4</v>
      </c>
      <c r="B21" s="2">
        <v>0</v>
      </c>
    </row>
    <row r="22" spans="1:6" x14ac:dyDescent="0.2">
      <c r="A22" t="s">
        <v>24</v>
      </c>
      <c r="B22" s="1">
        <f>-B39/(2*B38)</f>
        <v>1.2426406871192852</v>
      </c>
    </row>
    <row r="23" spans="1:6" x14ac:dyDescent="0.2">
      <c r="A23" t="s">
        <v>5</v>
      </c>
      <c r="B23" s="2">
        <v>3</v>
      </c>
    </row>
    <row r="24" spans="1:6" x14ac:dyDescent="0.2">
      <c r="A24" t="s">
        <v>8</v>
      </c>
      <c r="B24" s="1">
        <f>B23-B21</f>
        <v>3</v>
      </c>
    </row>
    <row r="25" spans="1:6" x14ac:dyDescent="0.2">
      <c r="A25" t="s">
        <v>6</v>
      </c>
      <c r="B25" s="2">
        <v>1</v>
      </c>
      <c r="E25" t="s">
        <v>6</v>
      </c>
      <c r="F25" s="1">
        <f>B25</f>
        <v>1</v>
      </c>
    </row>
    <row r="26" spans="1:6" x14ac:dyDescent="0.2">
      <c r="A26" t="s">
        <v>9</v>
      </c>
      <c r="B26" s="2">
        <v>2</v>
      </c>
    </row>
    <row r="27" spans="1:6" x14ac:dyDescent="0.2">
      <c r="A27" t="s">
        <v>7</v>
      </c>
      <c r="B27" s="2">
        <v>0</v>
      </c>
      <c r="E27" t="s">
        <v>7</v>
      </c>
      <c r="F27" s="1">
        <f>B27</f>
        <v>0</v>
      </c>
    </row>
    <row r="29" spans="1:6" x14ac:dyDescent="0.2">
      <c r="A29" t="s">
        <v>10</v>
      </c>
      <c r="B29" s="1">
        <f>B24/B20</f>
        <v>2.7509845196307872</v>
      </c>
    </row>
    <row r="30" spans="1:6" x14ac:dyDescent="0.2">
      <c r="A30" t="s">
        <v>14</v>
      </c>
      <c r="B30" s="1">
        <f>SQRT(2*B5*(B26-B25))</f>
        <v>4.4276427581140529</v>
      </c>
    </row>
    <row r="31" spans="1:6" x14ac:dyDescent="0.2">
      <c r="A31" t="s">
        <v>15</v>
      </c>
      <c r="B31" s="1">
        <f>SQRT(POWER(B29,2)+POWER(B30,2))</f>
        <v>5.2126707378011181</v>
      </c>
    </row>
    <row r="33" spans="1:6" x14ac:dyDescent="0.2">
      <c r="A33" t="s">
        <v>16</v>
      </c>
      <c r="B33" s="1">
        <f>SQRT(2*(B26-B25)/B5)</f>
        <v>0.45170762621596339</v>
      </c>
    </row>
    <row r="34" spans="1:6" x14ac:dyDescent="0.2">
      <c r="A34" t="s">
        <v>17</v>
      </c>
      <c r="B34" s="1">
        <f>SQRT(2*(B26-B27)/B5)</f>
        <v>0.63881105122197201</v>
      </c>
      <c r="E34" t="s">
        <v>17</v>
      </c>
      <c r="F34" s="1">
        <f>SQRT(2*(F25-F27)/F5)</f>
        <v>0.45170762621596339</v>
      </c>
    </row>
    <row r="35" spans="1:6" x14ac:dyDescent="0.2">
      <c r="A35" t="s">
        <v>18</v>
      </c>
      <c r="B35" s="1">
        <f>B33+B34</f>
        <v>1.0905186774379354</v>
      </c>
    </row>
    <row r="36" spans="1:6" x14ac:dyDescent="0.2">
      <c r="A36" t="s">
        <v>39</v>
      </c>
      <c r="B36" s="1">
        <f>B4*B35</f>
        <v>326929274.8040278</v>
      </c>
      <c r="E36" t="s">
        <v>39</v>
      </c>
      <c r="F36" s="1">
        <f>F4*F34</f>
        <v>135418539.56062889</v>
      </c>
    </row>
    <row r="38" spans="1:6" x14ac:dyDescent="0.2">
      <c r="A38" t="s">
        <v>19</v>
      </c>
      <c r="B38" s="1">
        <f>-POWER(B39,2)/4</f>
        <v>-0.64760301386068764</v>
      </c>
      <c r="E38" t="s">
        <v>19</v>
      </c>
      <c r="F38" s="1">
        <f>-F5/2</f>
        <v>-4.9010050983699553</v>
      </c>
    </row>
    <row r="39" spans="1:6" x14ac:dyDescent="0.2">
      <c r="A39" t="s">
        <v>20</v>
      </c>
      <c r="B39" s="1">
        <f>B30/B29</f>
        <v>1.6094757082487299</v>
      </c>
      <c r="E39" t="s">
        <v>20</v>
      </c>
      <c r="F39" s="2">
        <v>0</v>
      </c>
    </row>
    <row r="40" spans="1:6" x14ac:dyDescent="0.2">
      <c r="A40" t="s">
        <v>21</v>
      </c>
      <c r="B40" s="1">
        <f>B25</f>
        <v>1</v>
      </c>
      <c r="E40" t="s">
        <v>21</v>
      </c>
      <c r="F40" s="1">
        <f>F25</f>
        <v>1</v>
      </c>
    </row>
    <row r="42" spans="1:6" x14ac:dyDescent="0.2">
      <c r="A42" t="s">
        <v>22</v>
      </c>
      <c r="B42" s="1" t="s">
        <v>23</v>
      </c>
      <c r="E42" t="s">
        <v>22</v>
      </c>
      <c r="F42" s="1" t="s">
        <v>23</v>
      </c>
    </row>
    <row r="43" spans="1:6" x14ac:dyDescent="0.2">
      <c r="A43" s="1">
        <f>B21</f>
        <v>0</v>
      </c>
      <c r="B43" s="1">
        <f>B$38*POWER(A43,2)+B$39*A43+B$40</f>
        <v>1</v>
      </c>
      <c r="E43" s="1">
        <f>F21</f>
        <v>0</v>
      </c>
      <c r="F43" s="1">
        <f>F$38*POWER(E43,2)+F$39*E43+F$40</f>
        <v>1</v>
      </c>
    </row>
    <row r="44" spans="1:6" x14ac:dyDescent="0.2">
      <c r="A44" s="1">
        <f>B22</f>
        <v>1.2426406871192852</v>
      </c>
      <c r="B44" s="1">
        <f>B$38*POWER(A44,2)+B$39*A44+B$40</f>
        <v>2</v>
      </c>
      <c r="E44" s="1">
        <f>F22</f>
        <v>0</v>
      </c>
      <c r="F44" s="1">
        <f>F$38*POWER(E44,2)+F$39*E44+F$40</f>
        <v>1</v>
      </c>
    </row>
    <row r="45" spans="1:6" x14ac:dyDescent="0.2">
      <c r="A45" s="1">
        <f>B23</f>
        <v>3</v>
      </c>
      <c r="B45" s="1">
        <f>B$38*POWER(A45,2)+B$39*A45+B$40</f>
        <v>8.8817841970012523E-16</v>
      </c>
      <c r="E45" s="1">
        <f>F23</f>
        <v>0</v>
      </c>
      <c r="F45" s="1">
        <f>F$38*POWER(E45,2)+F$39*E45+F$40</f>
        <v>1</v>
      </c>
    </row>
    <row r="47" spans="1:6" x14ac:dyDescent="0.2">
      <c r="A47" t="s">
        <v>26</v>
      </c>
      <c r="B47" s="1">
        <f>POWER(B4,2)*POWER(2*B33,2)/(8*(B26-B25))</f>
        <v>9169090428366808</v>
      </c>
      <c r="E47" t="s">
        <v>26</v>
      </c>
      <c r="F47" s="1">
        <f>POWER(F4,2)*POWER(2*F33,2)/(8*(F26-F25))</f>
        <v>0</v>
      </c>
    </row>
    <row r="48" spans="1:6" x14ac:dyDescent="0.2">
      <c r="A48" t="s">
        <v>27</v>
      </c>
      <c r="B48" s="1">
        <f>2*B4*B33/B47</f>
        <v>2.9538053009419288E-8</v>
      </c>
      <c r="E48" t="s">
        <v>27</v>
      </c>
      <c r="F48" s="1" t="e">
        <f>2*F4*F33/F47</f>
        <v>#DIV/0!</v>
      </c>
    </row>
    <row r="49" spans="1:6" x14ac:dyDescent="0.2">
      <c r="A49" t="s">
        <v>37</v>
      </c>
      <c r="B49" s="1">
        <f>B47*B48</f>
        <v>270837079.12125778</v>
      </c>
      <c r="E49" t="s">
        <v>37</v>
      </c>
      <c r="F49" s="1" t="e">
        <f>F47*F48</f>
        <v>#DIV/0!</v>
      </c>
    </row>
    <row r="50" spans="1:6" x14ac:dyDescent="0.2">
      <c r="B50" s="1">
        <f>B49*B7</f>
        <v>0.18839370209407624</v>
      </c>
      <c r="F50" s="1" t="e">
        <f>F49*F7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2023-09-05T11:42:56Z</dcterms:created>
  <dcterms:modified xsi:type="dcterms:W3CDTF">2023-09-11T10:25:03Z</dcterms:modified>
</cp:coreProperties>
</file>